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<sst xmlns="http://schemas.openxmlformats.org/spreadsheetml/2006/main" count="36" uniqueCount="28">
  <si>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Оценка начислений  и оплаты ООО "ЖКУ" за 2010г.</t>
  </si>
  <si>
    <t>№п.п.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</si>
  <si>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</si>
  <si>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</si>
  <si>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</si>
  <si>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</si>
  <si>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</si>
  <si>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</si>
  <si>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</si>
  <si>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</si>
  <si>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</si>
  <si>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</si>
  <si>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</si>
  <si>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</si>
  <si>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</si>
  <si>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</si>
  <si>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Оценка начислений УК по нормативам </t>
  </si>
  <si>
    <t>отопление</t>
  </si>
  <si>
    <t>ГВС</t>
  </si>
  <si>
    <t>ВСЕГО</t>
  </si>
  <si>
    <t>Начислено УК потребителям</t>
  </si>
  <si>
    <t>Получено УК от потребителей</t>
  </si>
  <si>
    <t xml:space="preserve">Начислено МП ТС  в адрес УК </t>
  </si>
  <si>
    <t>циркуляция</t>
  </si>
  <si>
    <t>Перечислено УК в адрес МП ТС</t>
  </si>
  <si>
    <t>Приложение 4</t>
  </si>
  <si>
    <t>руб.</t>
  </si>
  <si>
    <t>п.3 - п.5 = 7 177 230,8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</si>
</sst>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C1">
      <selection activeCell="L27" sqref="L27"/>
    </sheetView>
  </sheetViews>
  <sheetFormatPr defaultColWidth="9.00390625" defaultRowHeight="12.75"/>
  <cols>
    <col min="1" max="1" width="6.375" style="1" customWidth="1"/>
    <col min="2" max="2" width="15.75390625" style="3" customWidth="1"/>
    <col min="3" max="3" width="10.125" style="3" customWidth="1"/>
    <col min="4" max="7" width="12.375" style="3" bestFit="1" customWidth="1"/>
    <col min="8" max="12" width="11.375" style="3" bestFit="1" customWidth="1"/>
    <col min="13" max="16" width="12.375" style="3" bestFit="1" customWidth="1"/>
  </cols>
  <sheetData>
    <row r="1" ht="15.75">
      <c r="O1" s="9" t="s">
        <v>25</v>
      </c>
    </row>
    <row r="2" spans="1:16" ht="15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3:16" ht="13.5" thickBot="1">
      <c r="C3" s="2"/>
      <c r="D3" s="2"/>
      <c r="E3" s="2"/>
      <c r="F3" s="2"/>
      <c r="G3" s="2"/>
      <c r="P3" s="1" t="s">
        <v>26</v>
      </c>
    </row>
    <row r="4" spans="1:16" s="8" customFormat="1" ht="13.5" thickBot="1">
      <c r="A4" s="23" t="s">
        <v>1</v>
      </c>
      <c r="B4" s="23" t="s">
        <v>2</v>
      </c>
      <c r="C4" s="23"/>
      <c r="D4" s="24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6" t="s">
        <v>14</v>
      </c>
      <c r="P4" s="31" t="s">
        <v>15</v>
      </c>
    </row>
    <row r="5" spans="1:16" ht="25.5" customHeight="1">
      <c r="A5" s="41">
        <v>1</v>
      </c>
      <c r="B5" s="42" t="s">
        <v>16</v>
      </c>
      <c r="C5" s="20" t="s">
        <v>17</v>
      </c>
      <c r="D5" s="21">
        <v>9888247.307999998</v>
      </c>
      <c r="E5" s="22">
        <v>9888247.307999998</v>
      </c>
      <c r="F5" s="22">
        <v>9888247.307999998</v>
      </c>
      <c r="G5" s="22">
        <v>9888247.307999998</v>
      </c>
      <c r="H5" s="22">
        <v>1301085.1721052632</v>
      </c>
      <c r="I5" s="22">
        <v>0</v>
      </c>
      <c r="J5" s="22">
        <v>0</v>
      </c>
      <c r="K5" s="22">
        <v>0</v>
      </c>
      <c r="L5" s="22">
        <v>0</v>
      </c>
      <c r="M5" s="22">
        <f>E5/730*636</f>
        <v>8614966.147791779</v>
      </c>
      <c r="N5" s="22">
        <f>F5</f>
        <v>9888247.307999998</v>
      </c>
      <c r="O5" s="27">
        <f>N5</f>
        <v>9888247.307999998</v>
      </c>
      <c r="P5" s="32">
        <f>SUM(D5:O5)</f>
        <v>69245535.16789703</v>
      </c>
    </row>
    <row r="6" spans="1:16" ht="25.5" customHeight="1">
      <c r="A6" s="38"/>
      <c r="B6" s="43"/>
      <c r="C6" s="17" t="s">
        <v>18</v>
      </c>
      <c r="D6" s="14">
        <v>2108881.6866</v>
      </c>
      <c r="E6" s="4">
        <v>2180142.7362</v>
      </c>
      <c r="F6" s="4">
        <v>2191048.8744</v>
      </c>
      <c r="G6" s="4">
        <v>2231532.9162</v>
      </c>
      <c r="H6" s="4">
        <v>1988400.2645999999</v>
      </c>
      <c r="I6" s="4">
        <v>2234445.0264</v>
      </c>
      <c r="J6" s="4">
        <f>2009881.36984/0.9428</f>
        <v>2131821.563258379</v>
      </c>
      <c r="K6" s="4">
        <f>30743.84*48.39*1.18/0.9049</f>
        <v>1939970.61859653</v>
      </c>
      <c r="L6" s="4">
        <f>38149.58*48.39*1.18</f>
        <v>2178348.647916</v>
      </c>
      <c r="M6" s="4">
        <f>44132.62*48.39*1.18/1.1956</f>
        <v>2107712.804051522</v>
      </c>
      <c r="N6" s="4">
        <f>40076/0.98/1.0661*48.39*1.18</f>
        <v>2190271.6320596337</v>
      </c>
      <c r="O6" s="28">
        <f>O14</f>
        <v>2165204.18</v>
      </c>
      <c r="P6" s="33">
        <f>SUM(D6:O6)</f>
        <v>25647780.950282067</v>
      </c>
    </row>
    <row r="7" spans="1:16" ht="19.5" customHeight="1">
      <c r="A7" s="38"/>
      <c r="B7" s="43"/>
      <c r="C7" s="18" t="s">
        <v>19</v>
      </c>
      <c r="D7" s="15">
        <f>D5+D6</f>
        <v>11997128.994599998</v>
      </c>
      <c r="E7" s="5">
        <f aca="true" t="shared" si="0" ref="E7:M7">E5+E6</f>
        <v>12068390.0442</v>
      </c>
      <c r="F7" s="5">
        <f t="shared" si="0"/>
        <v>12079296.1824</v>
      </c>
      <c r="G7" s="5">
        <f t="shared" si="0"/>
        <v>12119780.2242</v>
      </c>
      <c r="H7" s="5">
        <f t="shared" si="0"/>
        <v>3289485.4367052633</v>
      </c>
      <c r="I7" s="5">
        <f t="shared" si="0"/>
        <v>2234445.0264</v>
      </c>
      <c r="J7" s="5">
        <f t="shared" si="0"/>
        <v>2131821.563258379</v>
      </c>
      <c r="K7" s="5">
        <f t="shared" si="0"/>
        <v>1939970.61859653</v>
      </c>
      <c r="L7" s="5">
        <f t="shared" si="0"/>
        <v>2178348.647916</v>
      </c>
      <c r="M7" s="5">
        <f t="shared" si="0"/>
        <v>10722678.9518433</v>
      </c>
      <c r="N7" s="5">
        <f>N5+N6</f>
        <v>12078518.940059632</v>
      </c>
      <c r="O7" s="29">
        <f>O5+O6</f>
        <v>12053451.487999998</v>
      </c>
      <c r="P7" s="33">
        <f>SUM(D7:O7)</f>
        <v>94893316.11817911</v>
      </c>
    </row>
    <row r="8" spans="1:16" ht="27.75" customHeight="1">
      <c r="A8" s="38">
        <v>2</v>
      </c>
      <c r="B8" s="43" t="s">
        <v>20</v>
      </c>
      <c r="C8" s="17" t="s">
        <v>17</v>
      </c>
      <c r="D8" s="14">
        <v>9822677.96</v>
      </c>
      <c r="E8" s="4">
        <v>9826338.8</v>
      </c>
      <c r="F8" s="4">
        <v>9825317.15</v>
      </c>
      <c r="G8" s="4">
        <v>9843743.55</v>
      </c>
      <c r="H8" s="4">
        <v>1571770.83</v>
      </c>
      <c r="I8" s="4">
        <v>0</v>
      </c>
      <c r="J8" s="4">
        <v>0</v>
      </c>
      <c r="K8" s="4">
        <v>0</v>
      </c>
      <c r="L8" s="4">
        <v>0</v>
      </c>
      <c r="M8" s="4">
        <v>8988245.39</v>
      </c>
      <c r="N8" s="4">
        <v>9820492.27</v>
      </c>
      <c r="O8" s="28">
        <v>9820667.71</v>
      </c>
      <c r="P8" s="33">
        <f>SUM(D8:O8)</f>
        <v>69519253.66</v>
      </c>
    </row>
    <row r="9" spans="1:16" ht="24.75" customHeight="1">
      <c r="A9" s="38"/>
      <c r="B9" s="43"/>
      <c r="C9" s="17" t="s">
        <v>18</v>
      </c>
      <c r="D9" s="14">
        <v>2181483.28</v>
      </c>
      <c r="E9" s="4">
        <v>2237106</v>
      </c>
      <c r="F9" s="4">
        <v>2328130.6</v>
      </c>
      <c r="G9" s="4">
        <v>2230282.18</v>
      </c>
      <c r="H9" s="4">
        <v>2262244.82</v>
      </c>
      <c r="I9" s="4">
        <v>2076942.92</v>
      </c>
      <c r="J9" s="4">
        <v>2231869.16</v>
      </c>
      <c r="K9" s="4">
        <v>2204634.21</v>
      </c>
      <c r="L9" s="4">
        <v>2203905.59</v>
      </c>
      <c r="M9" s="4">
        <v>2288625.61</v>
      </c>
      <c r="N9" s="4">
        <v>2199118.7</v>
      </c>
      <c r="O9" s="28">
        <v>2140800.72</v>
      </c>
      <c r="P9" s="33">
        <f>SUM(D9:O9)</f>
        <v>26585143.789999995</v>
      </c>
    </row>
    <row r="10" spans="1:16" ht="23.25" customHeight="1">
      <c r="A10" s="38"/>
      <c r="B10" s="43"/>
      <c r="C10" s="18" t="s">
        <v>19</v>
      </c>
      <c r="D10" s="15">
        <f aca="true" t="shared" si="1" ref="D10:M10">SUM(D8:D9)</f>
        <v>12004161.24</v>
      </c>
      <c r="E10" s="5">
        <f t="shared" si="1"/>
        <v>12063444.8</v>
      </c>
      <c r="F10" s="5">
        <f t="shared" si="1"/>
        <v>12153447.75</v>
      </c>
      <c r="G10" s="5">
        <f t="shared" si="1"/>
        <v>12074025.73</v>
      </c>
      <c r="H10" s="5">
        <f t="shared" si="1"/>
        <v>3834015.65</v>
      </c>
      <c r="I10" s="5">
        <f t="shared" si="1"/>
        <v>2076942.92</v>
      </c>
      <c r="J10" s="5">
        <f t="shared" si="1"/>
        <v>2231869.16</v>
      </c>
      <c r="K10" s="5">
        <f t="shared" si="1"/>
        <v>2204634.21</v>
      </c>
      <c r="L10" s="5">
        <f t="shared" si="1"/>
        <v>2203905.59</v>
      </c>
      <c r="M10" s="5">
        <f t="shared" si="1"/>
        <v>11276871</v>
      </c>
      <c r="N10" s="5">
        <f>SUM(N8:N9)</f>
        <v>12019610.969999999</v>
      </c>
      <c r="O10" s="29">
        <f>SUM(O8:O9)</f>
        <v>11961468.430000002</v>
      </c>
      <c r="P10" s="33">
        <f>SUM(P8:P9)</f>
        <v>96104397.44999999</v>
      </c>
    </row>
    <row r="11" spans="1:16" ht="30.75" customHeight="1">
      <c r="A11" s="10">
        <v>3</v>
      </c>
      <c r="B11" s="12" t="s">
        <v>21</v>
      </c>
      <c r="C11" s="19" t="s">
        <v>19</v>
      </c>
      <c r="D11" s="16">
        <v>11351407.17</v>
      </c>
      <c r="E11" s="6">
        <v>11412007.03</v>
      </c>
      <c r="F11" s="6">
        <v>11783048.74</v>
      </c>
      <c r="G11" s="6">
        <v>10926912.88</v>
      </c>
      <c r="H11" s="6">
        <v>5112201.86</v>
      </c>
      <c r="I11" s="6">
        <v>2820485.79</v>
      </c>
      <c r="J11" s="6">
        <v>2760728.15</v>
      </c>
      <c r="K11" s="6">
        <v>2423587.8</v>
      </c>
      <c r="L11" s="6">
        <v>2762637.68</v>
      </c>
      <c r="M11" s="6">
        <v>10237761.25</v>
      </c>
      <c r="N11" s="6">
        <v>11281327.34</v>
      </c>
      <c r="O11" s="30">
        <v>11832622.11</v>
      </c>
      <c r="P11" s="33">
        <f aca="true" t="shared" si="2" ref="P11:P16">SUM(D11:O11)</f>
        <v>94704727.8</v>
      </c>
    </row>
    <row r="12" spans="1:16" ht="30" customHeight="1">
      <c r="A12" s="38">
        <v>4</v>
      </c>
      <c r="B12" s="39" t="s">
        <v>22</v>
      </c>
      <c r="C12" s="17" t="s">
        <v>17</v>
      </c>
      <c r="D12" s="14">
        <v>11681426.52</v>
      </c>
      <c r="E12" s="4">
        <v>9701580.984</v>
      </c>
      <c r="F12" s="4">
        <v>8529215.112</v>
      </c>
      <c r="G12" s="4">
        <v>3771335.46</v>
      </c>
      <c r="H12" s="4">
        <v>387691.5959999999</v>
      </c>
      <c r="I12" s="4">
        <v>0</v>
      </c>
      <c r="J12" s="4">
        <v>0</v>
      </c>
      <c r="K12" s="4">
        <v>0</v>
      </c>
      <c r="L12" s="4">
        <v>0</v>
      </c>
      <c r="M12" s="4">
        <f>6263.27*715.8*1.18</f>
        <v>5290233.42588</v>
      </c>
      <c r="N12" s="4">
        <v>6053588.89</v>
      </c>
      <c r="O12" s="28">
        <v>11285026.64</v>
      </c>
      <c r="P12" s="33">
        <f t="shared" si="2"/>
        <v>56700098.62788</v>
      </c>
    </row>
    <row r="13" spans="1:16" ht="25.5">
      <c r="A13" s="38"/>
      <c r="B13" s="39"/>
      <c r="C13" s="17" t="s">
        <v>23</v>
      </c>
      <c r="D13" s="14">
        <v>663045.5399999999</v>
      </c>
      <c r="E13" s="4">
        <v>661356.2519999999</v>
      </c>
      <c r="F13" s="4">
        <v>668113.4039999999</v>
      </c>
      <c r="G13" s="4">
        <v>641929.44</v>
      </c>
      <c r="H13" s="4">
        <v>341236.1759999999</v>
      </c>
      <c r="I13" s="4">
        <v>777917.1239999998</v>
      </c>
      <c r="J13" s="4">
        <v>502529.39424</v>
      </c>
      <c r="K13" s="4">
        <f>573*715.8*1.18</f>
        <v>483981.01199999993</v>
      </c>
      <c r="L13" s="4">
        <f>905*715.8*1.18</f>
        <v>764402.82</v>
      </c>
      <c r="M13" s="4">
        <f>705*715.8*1.18</f>
        <v>595474.0199999999</v>
      </c>
      <c r="N13" s="4">
        <v>587872.22</v>
      </c>
      <c r="O13" s="28">
        <v>594629.38</v>
      </c>
      <c r="P13" s="33">
        <f t="shared" si="2"/>
        <v>7282486.78224</v>
      </c>
    </row>
    <row r="14" spans="1:16" ht="27.75" customHeight="1">
      <c r="A14" s="38"/>
      <c r="B14" s="39"/>
      <c r="C14" s="17" t="s">
        <v>18</v>
      </c>
      <c r="D14" s="14">
        <v>2108881.6866</v>
      </c>
      <c r="E14" s="4">
        <v>2180142.7362</v>
      </c>
      <c r="F14" s="4">
        <v>2191048.8744</v>
      </c>
      <c r="G14" s="4">
        <v>2231532.9162</v>
      </c>
      <c r="H14" s="4">
        <v>1988400.2645999999</v>
      </c>
      <c r="I14" s="4">
        <v>2234445.0264</v>
      </c>
      <c r="J14" s="4">
        <v>2009881.3698399998</v>
      </c>
      <c r="K14" s="4">
        <f>30743.84*48.39*1.18+0.01</f>
        <v>1755479.422768</v>
      </c>
      <c r="L14" s="4">
        <f>38149.58*48.39*1.18</f>
        <v>2178348.647916</v>
      </c>
      <c r="M14" s="4">
        <f>44132.62*48.39*1.18</f>
        <v>2519981.428524</v>
      </c>
      <c r="N14" s="4">
        <v>2335048.72</v>
      </c>
      <c r="O14" s="28">
        <v>2165204.18</v>
      </c>
      <c r="P14" s="33">
        <f t="shared" si="2"/>
        <v>25898395.273447998</v>
      </c>
    </row>
    <row r="15" spans="1:16" ht="28.5" customHeight="1">
      <c r="A15" s="38"/>
      <c r="B15" s="39"/>
      <c r="C15" s="17" t="s">
        <v>19</v>
      </c>
      <c r="D15" s="14">
        <f>SUM(D12:D14)</f>
        <v>14453353.746599998</v>
      </c>
      <c r="E15" s="4">
        <f aca="true" t="shared" si="3" ref="E15:L15">SUM(E12:E14)</f>
        <v>12543079.972199999</v>
      </c>
      <c r="F15" s="4">
        <f t="shared" si="3"/>
        <v>11388377.3904</v>
      </c>
      <c r="G15" s="4">
        <f t="shared" si="3"/>
        <v>6644797.8162</v>
      </c>
      <c r="H15" s="4">
        <f t="shared" si="3"/>
        <v>2717328.0365999998</v>
      </c>
      <c r="I15" s="4">
        <f t="shared" si="3"/>
        <v>3012362.1503999997</v>
      </c>
      <c r="J15" s="4">
        <f t="shared" si="3"/>
        <v>2512410.7640799996</v>
      </c>
      <c r="K15" s="4">
        <f t="shared" si="3"/>
        <v>2239460.434768</v>
      </c>
      <c r="L15" s="4">
        <f t="shared" si="3"/>
        <v>2942751.4679159997</v>
      </c>
      <c r="M15" s="4">
        <f>SUM(M12:M14)+0.01</f>
        <v>8405688.884404</v>
      </c>
      <c r="N15" s="4">
        <f>SUM(N12:N14)</f>
        <v>8976509.83</v>
      </c>
      <c r="O15" s="28">
        <f>SUM(O12:O14)</f>
        <v>14044860.200000001</v>
      </c>
      <c r="P15" s="33">
        <f t="shared" si="2"/>
        <v>89880980.693568</v>
      </c>
    </row>
    <row r="16" spans="1:16" ht="26.25" thickBot="1">
      <c r="A16" s="11">
        <v>5</v>
      </c>
      <c r="B16" s="13" t="s">
        <v>24</v>
      </c>
      <c r="C16" s="13" t="s">
        <v>19</v>
      </c>
      <c r="D16" s="35">
        <f>1900000+1300000+2500000+760000+500000+976516.28+1563483.72</f>
        <v>9500000</v>
      </c>
      <c r="E16" s="36">
        <f>1400000+2000000+4650000+3381685.93</f>
        <v>11431685.93</v>
      </c>
      <c r="F16" s="36">
        <f>690000+768184.1+6500000+450000+2600000</f>
        <v>11008184.1</v>
      </c>
      <c r="G16" s="36">
        <f>500000+2200000+200000+950000+3200000+550000+860000+1740000</f>
        <v>10200000</v>
      </c>
      <c r="H16" s="36">
        <f>490000+1100000+750000+1100000+750000</f>
        <v>4190000</v>
      </c>
      <c r="I16" s="36">
        <v>3015000</v>
      </c>
      <c r="J16" s="36">
        <v>2550000</v>
      </c>
      <c r="K16" s="36">
        <v>2490000</v>
      </c>
      <c r="L16" s="36">
        <v>2400000</v>
      </c>
      <c r="M16" s="36">
        <v>9500000</v>
      </c>
      <c r="N16" s="36">
        <v>9987766.74</v>
      </c>
      <c r="O16" s="37">
        <v>11254860.2</v>
      </c>
      <c r="P16" s="34">
        <f t="shared" si="2"/>
        <v>87527496.97</v>
      </c>
    </row>
    <row r="17" spans="4:16" ht="12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5.75">
      <c r="N18" s="9" t="s">
        <v>27</v>
      </c>
    </row>
    <row r="19" spans="4:10" ht="12.75">
      <c r="D19" s="7"/>
      <c r="E19" s="7"/>
      <c r="F19" s="7"/>
      <c r="G19" s="7"/>
      <c r="H19" s="7"/>
      <c r="I19" s="7"/>
      <c r="J19" s="7"/>
    </row>
  </sheetData>
  <mergeCells count="7">
    <mergeCell ref="A12:A15"/>
    <mergeCell ref="B12:B15"/>
    <mergeCell ref="A2:P2"/>
    <mergeCell ref="A5:A7"/>
    <mergeCell ref="B5:B7"/>
    <mergeCell ref="A8:A10"/>
    <mergeCell ref="B8:B10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2011-06-29T05:36:19Z</cp:lastPrinted>
  <dcterms:created xsi:type="dcterms:W3CDTF">2011-06-28T10:10:20Z</dcterms:created>
  <dcterms:modified xsi:type="dcterms:W3CDTF">2011-06-29T05:36:21Z</dcterms:modified>
  <cp:category/>
  <cp:version/>
  <cp:contentType/>
  <cp:contentStatus/>
</cp:coreProperties>
</file>